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40_軽井沢病院\軽井沢病院\☆健康管理部☆\ホームページR8\対象健診確認表\"/>
    </mc:Choice>
  </mc:AlternateContent>
  <xr:revisionPtr revIDLastSave="0" documentId="13_ncr:1_{0B89D8C1-C74B-493D-A747-2DC26028A009}" xr6:coauthVersionLast="47" xr6:coauthVersionMax="47" xr10:uidLastSave="{00000000-0000-0000-0000-000000000000}"/>
  <bookViews>
    <workbookView xWindow="300" yWindow="0" windowWidth="18900" windowHeight="10080" xr2:uid="{5C55CE6F-F1D5-4E1D-89D7-4DBB62EED9A9}"/>
  </bookViews>
  <sheets>
    <sheet name="がん検診対象" sheetId="6" r:id="rId1"/>
  </sheets>
  <definedNames>
    <definedName name="_xlnm.Print_Area" localSheetId="0">がん検診対象!$A$1:$F$26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6" l="1"/>
  <c r="C7" i="6"/>
  <c r="B22" i="6" s="1"/>
  <c r="C8" i="6"/>
  <c r="D22" i="6" l="1"/>
  <c r="C22" i="6"/>
  <c r="B15" i="6"/>
  <c r="C21" i="6"/>
  <c r="E21" i="6" s="1"/>
  <c r="C20" i="6"/>
  <c r="E20" i="6" s="1"/>
  <c r="B20" i="6"/>
  <c r="C19" i="6" s="1"/>
  <c r="B16" i="6"/>
  <c r="C16" i="6"/>
  <c r="D15" i="6"/>
  <c r="E15" i="6"/>
  <c r="D19" i="6"/>
  <c r="B17" i="6"/>
  <c r="C17" i="6" s="1"/>
  <c r="E16" i="6"/>
  <c r="E17" i="6"/>
  <c r="D16" i="6"/>
  <c r="D20" i="6"/>
  <c r="B18" i="6"/>
  <c r="C18" i="6" s="1"/>
  <c r="E22" i="6"/>
  <c r="C15" i="6"/>
  <c r="E18" i="6"/>
  <c r="C14" i="6" l="1"/>
</calcChain>
</file>

<file path=xl/sharedStrings.xml><?xml version="1.0" encoding="utf-8"?>
<sst xmlns="http://schemas.openxmlformats.org/spreadsheetml/2006/main" count="19" uniqueCount="17">
  <si>
    <t>年度年齢</t>
    <rPh sb="0" eb="2">
      <t>ネンド</t>
    </rPh>
    <rPh sb="2" eb="4">
      <t>ネンレイ</t>
    </rPh>
    <phoneticPr fontId="1"/>
  </si>
  <si>
    <t>受診時年齢</t>
    <rPh sb="0" eb="2">
      <t>ジュシン</t>
    </rPh>
    <rPh sb="2" eb="3">
      <t>ジ</t>
    </rPh>
    <rPh sb="3" eb="5">
      <t>ネンレイ</t>
    </rPh>
    <phoneticPr fontId="1"/>
  </si>
  <si>
    <t>対象</t>
    <rPh sb="0" eb="2">
      <t>タイショウ</t>
    </rPh>
    <phoneticPr fontId="1"/>
  </si>
  <si>
    <t>自己負担金</t>
    <rPh sb="0" eb="2">
      <t>ジコ</t>
    </rPh>
    <rPh sb="2" eb="5">
      <t>フタンキン</t>
    </rPh>
    <phoneticPr fontId="1"/>
  </si>
  <si>
    <t>*下記に生年月日をご入力ください*</t>
    <rPh sb="1" eb="3">
      <t>カキ</t>
    </rPh>
    <rPh sb="4" eb="8">
      <t>セイネンガッピ</t>
    </rPh>
    <rPh sb="10" eb="12">
      <t>ニュウリョク</t>
    </rPh>
    <phoneticPr fontId="1"/>
  </si>
  <si>
    <t>　・受診券の発行先は軽井沢町保健センターとなります。受診券がお手元にない方は</t>
    <rPh sb="2" eb="5">
      <t>ジュシンケン</t>
    </rPh>
    <rPh sb="6" eb="8">
      <t>ハッコウ</t>
    </rPh>
    <rPh sb="8" eb="9">
      <t>サキ</t>
    </rPh>
    <rPh sb="10" eb="14">
      <t>カルイザワマチ</t>
    </rPh>
    <rPh sb="14" eb="16">
      <t>ホケン</t>
    </rPh>
    <phoneticPr fontId="1"/>
  </si>
  <si>
    <t>　　軽井沢町保健センター（0267-45-8549）へお問い合わせください。</t>
    <rPh sb="2" eb="6">
      <t>カルイザワマチ</t>
    </rPh>
    <rPh sb="6" eb="8">
      <t>ホケン</t>
    </rPh>
    <rPh sb="28" eb="29">
      <t>ト</t>
    </rPh>
    <rPh sb="30" eb="31">
      <t>ア</t>
    </rPh>
    <phoneticPr fontId="1"/>
  </si>
  <si>
    <t>がん検診</t>
    <rPh sb="0" eb="2">
      <t>タイショウ</t>
    </rPh>
    <phoneticPr fontId="1"/>
  </si>
  <si>
    <t>（記入例：1970/7/5）</t>
    <phoneticPr fontId="1"/>
  </si>
  <si>
    <t>注意事項</t>
    <rPh sb="0" eb="2">
      <t>チュウイ</t>
    </rPh>
    <rPh sb="2" eb="4">
      <t>ジコウ</t>
    </rPh>
    <phoneticPr fontId="1"/>
  </si>
  <si>
    <t>　</t>
    <phoneticPr fontId="1"/>
  </si>
  <si>
    <r>
      <rPr>
        <b/>
        <sz val="13"/>
        <color rgb="FF0070C0"/>
        <rFont val="BIZ UDPゴシック"/>
        <family val="3"/>
        <charset val="128"/>
      </rPr>
      <t>　</t>
    </r>
    <r>
      <rPr>
        <b/>
        <sz val="13"/>
        <color theme="1"/>
        <rFont val="BIZ UDPゴシック"/>
        <family val="3"/>
        <charset val="128"/>
      </rPr>
      <t>　</t>
    </r>
    <phoneticPr fontId="1"/>
  </si>
  <si>
    <t>◆軽井沢町に住民票がある</t>
    <rPh sb="1" eb="5">
      <t>カルイザワマチ</t>
    </rPh>
    <rPh sb="6" eb="9">
      <t>ジュウミンヒョウ</t>
    </rPh>
    <phoneticPr fontId="1"/>
  </si>
  <si>
    <t>歳（年度末年齢での対象検診を表示しています）</t>
    <rPh sb="2" eb="5">
      <t>ネンドマツ</t>
    </rPh>
    <rPh sb="11" eb="13">
      <t>ケンシン</t>
    </rPh>
    <phoneticPr fontId="1"/>
  </si>
  <si>
    <t>★は「受診券」が必要ながん検診です。</t>
    <rPh sb="3" eb="5">
      <t>ジュシン</t>
    </rPh>
    <rPh sb="5" eb="6">
      <t>ケン</t>
    </rPh>
    <rPh sb="8" eb="10">
      <t>ヒツヨウ</t>
    </rPh>
    <rPh sb="13" eb="15">
      <t>ケンシン</t>
    </rPh>
    <phoneticPr fontId="1"/>
  </si>
  <si>
    <r>
      <t>今年度受けられる</t>
    </r>
    <r>
      <rPr>
        <b/>
        <sz val="20"/>
        <color theme="1"/>
        <rFont val="BIZ UDPゴシック"/>
        <family val="3"/>
        <charset val="128"/>
      </rPr>
      <t>【がん検診】</t>
    </r>
    <r>
      <rPr>
        <b/>
        <sz val="18"/>
        <color theme="1"/>
        <rFont val="BIZ UDPゴシック"/>
        <family val="3"/>
        <charset val="128"/>
      </rPr>
      <t>を確認できます</t>
    </r>
    <rPh sb="0" eb="3">
      <t>コンネンド</t>
    </rPh>
    <rPh sb="3" eb="4">
      <t>ウ</t>
    </rPh>
    <rPh sb="11" eb="13">
      <t>ケンシン</t>
    </rPh>
    <rPh sb="15" eb="17">
      <t>カクニン</t>
    </rPh>
    <phoneticPr fontId="1"/>
  </si>
  <si>
    <r>
      <t>←［４０～４９歳の方］</t>
    </r>
    <r>
      <rPr>
        <b/>
        <u/>
        <sz val="14"/>
        <color rgb="FFC00000"/>
        <rFont val="BIZ UDPゴシック"/>
        <family val="3"/>
        <charset val="128"/>
      </rPr>
      <t>血縁者に「前立腺がん」に罹患した方がいますか？</t>
    </r>
    <rPh sb="7" eb="8">
      <t>サイ</t>
    </rPh>
    <rPh sb="9" eb="10">
      <t>カタ</t>
    </rPh>
    <rPh sb="11" eb="14">
      <t>ケツエンシャ</t>
    </rPh>
    <rPh sb="16" eb="19">
      <t>ゼンリツセン</t>
    </rPh>
    <rPh sb="23" eb="25">
      <t>リカン</t>
    </rPh>
    <rPh sb="27" eb="28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</si>
</sst>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,##0,000&quot;円&quot;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5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6"/>
      <color rgb="FFFF0000"/>
      <name val="游ゴシック"/>
      <family val="2"/>
      <charset val="128"/>
      <scheme val="minor"/>
    </font>
    <font>
      <b/>
      <sz val="13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4"/>
      <color rgb="FFFF0000"/>
      <name val="游ゴシック"/>
      <family val="2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3"/>
      <color rgb="FF0070C0"/>
      <name val="BIZ UDP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4"/>
      <color rgb="FFFF0000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15"/>
      <color rgb="FF0070C0"/>
      <name val="BIZ UDPゴシック"/>
      <family val="3"/>
      <charset val="128"/>
    </font>
    <font>
      <b/>
      <sz val="15"/>
      <color rgb="FF0070C0"/>
      <name val="游ゴシック"/>
      <family val="2"/>
      <charset val="128"/>
      <scheme val="minor"/>
    </font>
    <font>
      <sz val="13"/>
      <color theme="1"/>
      <name val="BIZ UDPゴシック"/>
      <family val="3"/>
      <charset val="128"/>
    </font>
    <font>
      <sz val="13"/>
      <color theme="1"/>
      <name val="游ゴシック"/>
      <family val="2"/>
      <charset val="128"/>
      <scheme val="minor"/>
    </font>
    <font>
      <b/>
      <sz val="14"/>
      <color rgb="FFC00000"/>
      <name val="BIZ UDPゴシック"/>
      <family val="3"/>
      <charset val="128"/>
    </font>
    <font>
      <b/>
      <u/>
      <sz val="14"/>
      <color rgb="FFC0000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vertical="center" shrinkToFit="1"/>
    </xf>
    <xf numFmtId="0" fontId="13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shrinkToFit="1"/>
    </xf>
    <xf numFmtId="0" fontId="7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177" fontId="3" fillId="0" borderId="11" xfId="0" applyNumberFormat="1" applyFont="1" applyBorder="1" applyAlignment="1">
      <alignment vertical="center" shrinkToFit="1"/>
    </xf>
    <xf numFmtId="177" fontId="3" fillId="0" borderId="14" xfId="0" applyNumberFormat="1" applyFont="1" applyBorder="1" applyAlignment="1">
      <alignment vertical="center" shrinkToFit="1"/>
    </xf>
    <xf numFmtId="0" fontId="14" fillId="0" borderId="13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13" xfId="0" applyFont="1" applyBorder="1" applyAlignment="1">
      <alignment vertical="center" shrinkToFit="1"/>
    </xf>
    <xf numFmtId="0" fontId="3" fillId="2" borderId="2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9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20" fillId="0" borderId="21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26" fillId="0" borderId="0" xfId="0" applyFont="1">
      <alignment vertical="center"/>
    </xf>
    <xf numFmtId="0" fontId="3" fillId="0" borderId="22" xfId="0" applyFont="1" applyBorder="1" applyAlignment="1">
      <alignment vertical="center" shrinkToFi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left" vertical="center" shrinkToFit="1"/>
    </xf>
    <xf numFmtId="0" fontId="19" fillId="0" borderId="13" xfId="0" applyFont="1" applyBorder="1" applyAlignment="1">
      <alignment horizontal="left" vertical="center" shrinkToFit="1"/>
    </xf>
  </cellXfs>
  <cellStyles count="1">
    <cellStyle name="標準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CCFF"/>
      <color rgb="FFFF99CC"/>
      <color rgb="FFFF99FF"/>
      <color rgb="FFCC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168729</xdr:colOff>
      <xdr:row>4</xdr:row>
      <xdr:rowOff>41003</xdr:rowOff>
    </xdr:from>
    <xdr:to>
      <xdr:col>1</xdr:col>
      <xdr:colOff>480786</xdr:colOff>
      <xdr:row>4</xdr:row>
      <xdr:rowOff>208643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A2241343-BA4D-4D1A-8468-5FBB8A764829}"/>
            </a:ext>
          </a:extLst>
        </xdr:cNvPr>
        <xdr:cNvSpPr/>
      </xdr:nvSpPr>
      <xdr:spPr>
        <a:xfrm>
          <a:off x="368300" y="1156789"/>
          <a:ext cx="312057" cy="167640"/>
        </a:xfrm>
        <a:prstGeom prst="down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2703286</xdr:colOff>
      <xdr:row>0</xdr:row>
      <xdr:rowOff>63500</xdr:rowOff>
    </xdr:from>
    <xdr:to>
      <xdr:col>4</xdr:col>
      <xdr:colOff>544287</xdr:colOff>
      <xdr:row>2</xdr:row>
      <xdr:rowOff>18143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C78CAFA-3415-4412-9A4F-AC342C1619ED}"/>
            </a:ext>
          </a:extLst>
        </xdr:cNvPr>
        <xdr:cNvSpPr txBox="1"/>
      </xdr:nvSpPr>
      <xdr:spPr>
        <a:xfrm>
          <a:off x="5016500" y="63500"/>
          <a:ext cx="1152073" cy="33564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男性用</a:t>
          </a:r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4BB6-ADAA-406C-930B-0A36B342E0B5}">
  <dimension ref="B1:H26"/>
  <sheetViews>
    <sheetView showGridLines="0" showZeros="0" tabSelected="1" zoomScale="70" zoomScaleNormal="70" workbookViewId="0">
      <selection activeCell="B6" sqref="B6:C6"/>
    </sheetView>
  </sheetViews>
  <sheetFormatPr defaultColWidth="8.83203125" defaultRowHeight="13" x14ac:dyDescent="0.55000000000000004"/>
  <cols>
    <col min="1" max="1" width="1.83203125" style="1" customWidth="1"/>
    <col min="2" max="2" width="5.6640625" style="1" customWidth="1"/>
    <col min="3" max="3" width="22.83203125" style="1" customWidth="1"/>
    <col min="4" max="4" width="43.5" style="1" customWidth="1"/>
    <col min="5" max="5" width="9.4140625" style="1" customWidth="1"/>
    <col min="6" max="6" width="1.33203125" style="1" customWidth="1"/>
    <col min="7" max="7" width="8.83203125" style="1"/>
    <col min="8" max="8" width="18.33203125" style="1" customWidth="1"/>
    <col min="9" max="16384" width="8.83203125" style="1"/>
  </cols>
  <sheetData>
    <row r="1" spans="2:8" ht="6" customHeight="1" x14ac:dyDescent="0.55000000000000004"/>
    <row r="2" spans="2:8" ht="24.5" customHeight="1" x14ac:dyDescent="0.55000000000000004">
      <c r="B2" s="51" t="s">
        <v>15</v>
      </c>
      <c r="C2" s="52"/>
      <c r="D2" s="52"/>
      <c r="E2" s="52"/>
    </row>
    <row r="3" spans="2:8" ht="9" customHeight="1" x14ac:dyDescent="0.55000000000000004"/>
    <row r="4" spans="2:8" ht="22.25" customHeight="1" x14ac:dyDescent="0.55000000000000004">
      <c r="B4" s="53" t="s">
        <v>4</v>
      </c>
      <c r="C4" s="54"/>
      <c r="D4" s="54"/>
    </row>
    <row r="5" spans="2:8" ht="20" customHeight="1" thickBot="1" x14ac:dyDescent="0.6">
      <c r="C5" s="4" t="s">
        <v>8</v>
      </c>
    </row>
    <row r="6" spans="2:8" ht="24.65" customHeight="1" thickTop="1" thickBot="1" x14ac:dyDescent="0.6">
      <c r="B6" s="55"/>
      <c r="C6" s="56"/>
      <c r="D6"/>
    </row>
    <row r="7" spans="2:8" ht="15" hidden="1" customHeight="1" thickTop="1" x14ac:dyDescent="0.55000000000000004">
      <c r="B7" s="2" t="s">
        <v>0</v>
      </c>
      <c r="C7" s="1">
        <f ca="1">IF(B6="",0,DATEDIF(B6,DATE(YEAR(TODAY())+(MONTH(TODAY())&gt;=4),3,31),"Y"))</f>
        <v>0</v>
      </c>
    </row>
    <row r="8" spans="2:8" ht="15" hidden="1" customHeight="1" x14ac:dyDescent="0.55000000000000004">
      <c r="B8" s="3" t="s">
        <v>1</v>
      </c>
      <c r="C8" s="1">
        <f ca="1">IF(B6="",0,DATEDIF(B6,TODAY(),"Y"))</f>
        <v>0</v>
      </c>
    </row>
    <row r="9" spans="2:8" ht="15" customHeight="1" thickTop="1" x14ac:dyDescent="0.55000000000000004">
      <c r="B9" s="3"/>
    </row>
    <row r="10" spans="2:8" ht="21" customHeight="1" thickBot="1" x14ac:dyDescent="0.6">
      <c r="B10" s="45" t="s">
        <v>12</v>
      </c>
      <c r="C10" s="46"/>
      <c r="D10" s="46"/>
      <c r="E10" s="47"/>
    </row>
    <row r="11" spans="2:8" ht="21" customHeight="1" thickTop="1" thickBot="1" x14ac:dyDescent="0.6">
      <c r="B11" s="27"/>
      <c r="C11" s="41" t="s">
        <v>16</v>
      </c>
      <c r="D11" s="5"/>
    </row>
    <row r="12" spans="2:8" ht="21" customHeight="1" thickTop="1" thickBot="1" x14ac:dyDescent="0.6">
      <c r="B12" s="31">
        <f ca="1">IF(B6="",0,DATEDIF(B6,DATE(YEAR(TODAY())+(MONTH(TODAY())&gt;=4),3,31),"Y"))</f>
        <v>0</v>
      </c>
      <c r="C12" s="5" t="s">
        <v>13</v>
      </c>
      <c r="D12" s="5"/>
    </row>
    <row r="13" spans="2:8" ht="28.5" customHeight="1" thickTop="1" thickBot="1" x14ac:dyDescent="0.6">
      <c r="B13" s="28" t="s">
        <v>2</v>
      </c>
      <c r="C13" s="29" t="s">
        <v>7</v>
      </c>
      <c r="D13" s="29" t="s">
        <v>9</v>
      </c>
      <c r="E13" s="30" t="s">
        <v>3</v>
      </c>
    </row>
    <row r="14" spans="2:8" ht="25" customHeight="1" x14ac:dyDescent="0.55000000000000004">
      <c r="B14" s="20"/>
      <c r="C14" s="32" t="str">
        <f ca="1">IF(OR(B15="◎",B16="◎"),"【肺がん検診】","")</f>
        <v/>
      </c>
      <c r="D14" s="8"/>
      <c r="E14" s="9"/>
      <c r="H14" s="6" t="s">
        <v>10</v>
      </c>
    </row>
    <row r="15" spans="2:8" ht="25" customHeight="1" x14ac:dyDescent="0.55000000000000004">
      <c r="B15" s="21" t="str">
        <f ca="1">IF(AND(C7&gt;=40),"◎","")</f>
        <v/>
      </c>
      <c r="C15" s="33" t="str">
        <f ca="1">IF(AND(C7&gt;=40),"・胸部X線検査","")</f>
        <v/>
      </c>
      <c r="D15" s="38" t="str">
        <f ca="1">IF(AND(C7&gt;=40,MOD(C7,5)=0),"※肺CT検査を受ける場合は受診できません","")</f>
        <v/>
      </c>
      <c r="E15" s="10" t="str">
        <f ca="1">IF(AND(C7&gt;=40),"500円","")</f>
        <v/>
      </c>
      <c r="H15" s="6" t="s">
        <v>11</v>
      </c>
    </row>
    <row r="16" spans="2:8" ht="25" customHeight="1" thickBot="1" x14ac:dyDescent="0.6">
      <c r="B16" s="22" t="str">
        <f ca="1">IF(AND(C7&gt;=40,MOD(C7,5)=0),"★","")</f>
        <v/>
      </c>
      <c r="C16" s="34" t="str">
        <f ca="1">IF(AND(C7&gt;=40,MOD(C7,5)=0),"・肺CT検査","")</f>
        <v/>
      </c>
      <c r="D16" s="19" t="str">
        <f ca="1">IF(AND(C7&gt;=40,MOD(C7,5)=0),"★要受診券","")</f>
        <v/>
      </c>
      <c r="E16" s="11" t="str">
        <f ca="1">IF(AND(C7&gt;=40,MOD(C7,5)=0),"3,500円","")</f>
        <v/>
      </c>
    </row>
    <row r="17" spans="2:8" ht="25" customHeight="1" thickBot="1" x14ac:dyDescent="0.6">
      <c r="B17" s="23" t="str">
        <f ca="1">IF(AND(C7&gt;=40),"◎","")</f>
        <v/>
      </c>
      <c r="C17" s="35" t="str">
        <f ca="1">IF(B17="◎","【大腸がん検診】","")</f>
        <v/>
      </c>
      <c r="D17" s="12"/>
      <c r="E17" s="13" t="str">
        <f ca="1">IF(AND(C7&gt;=40),"400円","")</f>
        <v/>
      </c>
    </row>
    <row r="18" spans="2:8" ht="25" customHeight="1" thickBot="1" x14ac:dyDescent="0.6">
      <c r="B18" s="24" t="str">
        <f ca="1">IF(AND(C7&gt;=40),"◎","")</f>
        <v/>
      </c>
      <c r="C18" s="36" t="str">
        <f ca="1">IF(B18="◎","【肝炎ウイルス検診】","")</f>
        <v/>
      </c>
      <c r="D18" s="14"/>
      <c r="E18" s="15" t="str">
        <f ca="1">IF(AND(C7&gt;=40),"700円","")</f>
        <v/>
      </c>
    </row>
    <row r="19" spans="2:8" ht="25" customHeight="1" x14ac:dyDescent="0.55000000000000004">
      <c r="B19" s="20"/>
      <c r="C19" s="32" t="str">
        <f ca="1">IF(B20="★","【胃がん検診】","")</f>
        <v/>
      </c>
      <c r="D19" s="8" t="str">
        <f ca="1">IF(AND(C7&gt;=40,MOD(C7,2)=0),"※下記どちらか選択","")</f>
        <v/>
      </c>
      <c r="E19" s="16"/>
    </row>
    <row r="20" spans="2:8" ht="25" customHeight="1" x14ac:dyDescent="0.55000000000000004">
      <c r="B20" s="57" t="str">
        <f ca="1">IF(AND(C7&gt;=40,MOD(C7,2)=0),"★","")</f>
        <v/>
      </c>
      <c r="C20" s="25" t="str">
        <f ca="1">IF(AND(C7&gt;=40,MOD(C7,2)=0),"・胃内視鏡検査","")</f>
        <v/>
      </c>
      <c r="D20" s="59" t="str">
        <f ca="1">IF(AND(C7&gt;=40,MOD(C7,2)=0),"★要受診券","")</f>
        <v/>
      </c>
      <c r="E20" s="17" t="str">
        <f ca="1">IF(C20="・胃内視鏡検査（胃カメラ）",3000,"")</f>
        <v/>
      </c>
      <c r="H20" s="7" t="s">
        <v>10</v>
      </c>
    </row>
    <row r="21" spans="2:8" ht="25" customHeight="1" thickBot="1" x14ac:dyDescent="0.6">
      <c r="B21" s="58"/>
      <c r="C21" s="26" t="str">
        <f ca="1">IF(AND(C7&gt;=40,MOD(C7,2)=0),"・胃部X線検査","")</f>
        <v/>
      </c>
      <c r="D21" s="60"/>
      <c r="E21" s="18" t="str">
        <f ca="1">IF(C21="・胃部X線検査（バリウム）",2500,"")</f>
        <v/>
      </c>
      <c r="H21" s="7" t="s">
        <v>10</v>
      </c>
    </row>
    <row r="22" spans="2:8" ht="25" customHeight="1" thickBot="1" x14ac:dyDescent="0.6">
      <c r="B22" s="39" t="str">
        <f ca="1">IF(OR(C7&gt;=50,AND(C7&gt;=40,C7&lt;=49,B11="有")),"◎","")</f>
        <v/>
      </c>
      <c r="C22" s="37" t="str">
        <f ca="1">IF(B22="◎","【前立腺がん検診】","")</f>
        <v/>
      </c>
      <c r="D22" s="42" t="str">
        <f ca="1">IF(OR(C7&gt;=50,AND(C7&gt;=40,C7&lt;=49,B11="有")),"40～49歳で前立腺がんに罹患した血縁者がいる方も対象","")</f>
        <v/>
      </c>
      <c r="E22" s="40" t="str">
        <f ca="1">IF(OR(C7&gt;=50,AND(C7&gt;=40,C7&lt;=49,B11="有")),"500円","")</f>
        <v/>
      </c>
    </row>
    <row r="23" spans="2:8" ht="7.75" customHeight="1" thickTop="1" x14ac:dyDescent="0.55000000000000004"/>
    <row r="24" spans="2:8" ht="22.5" x14ac:dyDescent="0.55000000000000004">
      <c r="B24" s="48" t="s">
        <v>14</v>
      </c>
      <c r="C24" s="49"/>
      <c r="D24" s="49"/>
      <c r="E24" s="50"/>
    </row>
    <row r="25" spans="2:8" ht="18" customHeight="1" x14ac:dyDescent="0.55000000000000004">
      <c r="B25" s="43" t="s">
        <v>5</v>
      </c>
      <c r="C25" s="44"/>
      <c r="D25" s="44"/>
      <c r="E25" s="44"/>
    </row>
    <row r="26" spans="2:8" ht="21.5" x14ac:dyDescent="0.55000000000000004">
      <c r="B26" s="43" t="s">
        <v>6</v>
      </c>
      <c r="C26" s="44"/>
      <c r="D26" s="44"/>
      <c r="E26" s="44"/>
    </row>
  </sheetData>
  <mergeCells count="9">
    <mergeCell ref="B25:E25"/>
    <mergeCell ref="B26:E26"/>
    <mergeCell ref="B10:E10"/>
    <mergeCell ref="B24:E24"/>
    <mergeCell ref="B2:E2"/>
    <mergeCell ref="B4:D4"/>
    <mergeCell ref="B6:C6"/>
    <mergeCell ref="B20:B21"/>
    <mergeCell ref="D20:D21"/>
  </mergeCells>
  <phoneticPr fontId="1"/>
  <conditionalFormatting sqref="B10">
    <cfRule type="cellIs" dxfId="16" priority="4" operator="equal">
      <formula>"◎"</formula>
    </cfRule>
  </conditionalFormatting>
  <conditionalFormatting sqref="B15 B17:B18 B22">
    <cfRule type="cellIs" dxfId="15" priority="9" operator="equal">
      <formula>"◎"</formula>
    </cfRule>
  </conditionalFormatting>
  <conditionalFormatting sqref="B16 B20:B21">
    <cfRule type="cellIs" dxfId="14" priority="13" operator="equal">
      <formula>"◎要受診券"</formula>
    </cfRule>
  </conditionalFormatting>
  <conditionalFormatting sqref="B16 B20:B22">
    <cfRule type="cellIs" dxfId="13" priority="3" operator="equal">
      <formula>"★"</formula>
    </cfRule>
  </conditionalFormatting>
  <conditionalFormatting sqref="B14:D17 B18:C18 B19:D20 C21">
    <cfRule type="cellIs" dxfId="12" priority="15" operator="equal">
      <formula>"◎"</formula>
    </cfRule>
  </conditionalFormatting>
  <conditionalFormatting sqref="B22:D22">
    <cfRule type="cellIs" dxfId="11" priority="11" operator="equal">
      <formula>"◎"</formula>
    </cfRule>
  </conditionalFormatting>
  <conditionalFormatting sqref="H14:H15">
    <cfRule type="cellIs" dxfId="10" priority="8" operator="equal">
      <formula>"◎"</formula>
    </cfRule>
  </conditionalFormatting>
  <conditionalFormatting sqref="H20:H21">
    <cfRule type="cellIs" dxfId="9" priority="7" operator="equal">
      <formula>"◎"</formula>
    </cfRule>
  </conditionalFormatting>
  <conditionalFormatting sqref="B15 B17:B18 B22">
    <cfRule type="cellIs" dxfId="0" priority="1" operator="equal">
      <formula>"◎"</formula>
    </cfRule>
  </conditionalFormatting>
  <dataValidations count="1">
    <dataValidation type="list" allowBlank="1" showInputMessage="1" showErrorMessage="1" sqref="B11" xr:uid="{2D3D653E-B7FF-491C-B835-A2971AE7F029}">
      <formula1>"有,無"</formula1>
    </dataValidation>
  </dataValidations>
  <pageMargins left="0.51181102362204722" right="0.51181102362204722" top="0.55118110236220474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がん検診対象</vt:lpstr>
      <vt:lpstr>がん検診対象!Print_Area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k700019</dc:creator>
  <cp:lastModifiedBy>訪問 看護</cp:lastModifiedBy>
  <cp:lastPrinted>2026-08-03T00:04:53Z</cp:lastPrinted>
  <dcterms:created xsi:type="dcterms:W3CDTF">2026-07-21T04:51:44Z</dcterms:created>
  <dcterms:modified xsi:type="dcterms:W3CDTF">2026-08-04T23:18:32Z</dcterms:modified>
</cp:coreProperties>
</file>